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AAFEEE64-D3F2-43F9-9403-93922968CAAE}" xr6:coauthVersionLast="47" xr6:coauthVersionMax="47" xr10:uidLastSave="{00000000-0000-0000-0000-000000000000}"/>
  <bookViews>
    <workbookView xWindow="-104" yWindow="-104" windowWidth="22326" windowHeight="11947" xr2:uid="{E37C21F9-A16A-4C0A-9A14-290064C0E35E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4" i="9" l="1"/>
  <c r="D32" i="9"/>
  <c r="C32" i="9"/>
  <c r="B32" i="9"/>
  <c r="B30" i="9"/>
  <c r="B29" i="9"/>
  <c r="D28" i="9"/>
  <c r="H11" i="9"/>
  <c r="H9" i="9"/>
  <c r="C9" i="9"/>
  <c r="H7" i="9"/>
  <c r="H6" i="9"/>
  <c r="H5" i="9"/>
  <c r="G5" i="9"/>
  <c r="C79" i="8"/>
  <c r="F78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0" i="8"/>
  <c r="F48" i="8"/>
  <c r="C48" i="8"/>
  <c r="F47" i="8"/>
  <c r="C47" i="8"/>
  <c r="F45" i="8"/>
  <c r="F44" i="8"/>
  <c r="F43" i="8"/>
  <c r="F41" i="8"/>
  <c r="F39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F51" i="8" s="1"/>
  <c r="H22" i="8"/>
  <c r="H21" i="8"/>
  <c r="F49" i="8" s="1"/>
  <c r="H20" i="8"/>
  <c r="H19" i="8"/>
  <c r="E17" i="8"/>
  <c r="H15" i="8"/>
  <c r="F46" i="8" s="1"/>
  <c r="H14" i="8"/>
  <c r="C14" i="8"/>
  <c r="I13" i="8"/>
  <c r="G53" i="8" s="1"/>
  <c r="H12" i="8"/>
  <c r="H11" i="8"/>
  <c r="H10" i="8"/>
  <c r="F42" i="8" s="1"/>
  <c r="H9" i="8"/>
  <c r="H8" i="8"/>
  <c r="F40" i="8" s="1"/>
  <c r="H7" i="8"/>
  <c r="E5" i="8"/>
  <c r="H132" i="7"/>
  <c r="C128" i="7"/>
  <c r="E123" i="7"/>
  <c r="G119" i="7"/>
  <c r="G118" i="7"/>
  <c r="H117" i="7"/>
  <c r="H113" i="7"/>
  <c r="H106" i="7"/>
  <c r="H102" i="7"/>
  <c r="H100" i="7"/>
  <c r="H95" i="7"/>
  <c r="H97" i="7" s="1"/>
  <c r="H92" i="7"/>
  <c r="G91" i="7"/>
  <c r="G87" i="7"/>
  <c r="H85" i="7"/>
  <c r="G79" i="7"/>
  <c r="H74" i="7"/>
  <c r="G67" i="7"/>
  <c r="H66" i="7"/>
  <c r="H61" i="7"/>
  <c r="H60" i="7"/>
  <c r="H57" i="7"/>
  <c r="H56" i="7"/>
  <c r="H53" i="7"/>
  <c r="G51" i="7"/>
  <c r="G68" i="7" s="1"/>
  <c r="G45" i="7"/>
  <c r="F45" i="7"/>
  <c r="C45" i="7"/>
  <c r="H42" i="7"/>
  <c r="G38" i="7"/>
  <c r="G37" i="7"/>
  <c r="G39" i="7" s="1"/>
  <c r="H36" i="7"/>
  <c r="H26" i="7"/>
  <c r="H25" i="7"/>
  <c r="H20" i="7"/>
  <c r="F12" i="7"/>
  <c r="H9" i="7"/>
  <c r="H7" i="7"/>
  <c r="H6" i="7"/>
  <c r="B4" i="7"/>
  <c r="B3" i="7"/>
  <c r="H132" i="6"/>
  <c r="E128" i="6"/>
  <c r="E123" i="6"/>
  <c r="G119" i="6"/>
  <c r="G118" i="6"/>
  <c r="H117" i="6"/>
  <c r="H113" i="6"/>
  <c r="H106" i="6"/>
  <c r="H100" i="6"/>
  <c r="H95" i="6"/>
  <c r="H97" i="6" s="1"/>
  <c r="H102" i="6" s="1"/>
  <c r="H92" i="6"/>
  <c r="G87" i="6"/>
  <c r="H85" i="6"/>
  <c r="G79" i="6"/>
  <c r="H74" i="6"/>
  <c r="H66" i="6"/>
  <c r="H60" i="6"/>
  <c r="H53" i="6"/>
  <c r="F45" i="6"/>
  <c r="G45" i="6" s="1"/>
  <c r="C45" i="6"/>
  <c r="H42" i="6"/>
  <c r="G38" i="6"/>
  <c r="G37" i="6"/>
  <c r="G39" i="6" s="1"/>
  <c r="G67" i="6" s="1"/>
  <c r="H36" i="6"/>
  <c r="H26" i="6"/>
  <c r="H32" i="6" s="1"/>
  <c r="H25" i="6"/>
  <c r="H20" i="6"/>
  <c r="F12" i="6"/>
  <c r="H9" i="6"/>
  <c r="H7" i="6"/>
  <c r="C128" i="6" s="1"/>
  <c r="H6" i="6"/>
  <c r="B4" i="6"/>
  <c r="B3" i="6"/>
  <c r="H134" i="5"/>
  <c r="E129" i="5"/>
  <c r="E124" i="5"/>
  <c r="G120" i="5"/>
  <c r="G119" i="5"/>
  <c r="H118" i="5"/>
  <c r="H114" i="5"/>
  <c r="H107" i="5"/>
  <c r="H101" i="5"/>
  <c r="H98" i="5"/>
  <c r="H103" i="5" s="1"/>
  <c r="H96" i="5"/>
  <c r="G92" i="5"/>
  <c r="H86" i="5"/>
  <c r="G80" i="5"/>
  <c r="G78" i="5"/>
  <c r="G76" i="5"/>
  <c r="H75" i="5"/>
  <c r="H67" i="5"/>
  <c r="H60" i="5"/>
  <c r="H56" i="5"/>
  <c r="H55" i="5"/>
  <c r="H54" i="5"/>
  <c r="H53" i="5"/>
  <c r="F45" i="5"/>
  <c r="C45" i="5"/>
  <c r="H42" i="5"/>
  <c r="G38" i="5"/>
  <c r="G37" i="5"/>
  <c r="G39" i="5" s="1"/>
  <c r="G68" i="5" s="1"/>
  <c r="H36" i="5"/>
  <c r="H28" i="5"/>
  <c r="H26" i="5"/>
  <c r="H32" i="5" s="1"/>
  <c r="H25" i="5"/>
  <c r="H20" i="5"/>
  <c r="F12" i="5"/>
  <c r="H9" i="5"/>
  <c r="H7" i="5"/>
  <c r="C129" i="5" s="1"/>
  <c r="B3" i="5"/>
  <c r="H134" i="4"/>
  <c r="E129" i="4"/>
  <c r="E124" i="4"/>
  <c r="G120" i="4"/>
  <c r="G119" i="4"/>
  <c r="H118" i="4"/>
  <c r="H114" i="4"/>
  <c r="H107" i="4"/>
  <c r="H103" i="4"/>
  <c r="H101" i="4"/>
  <c r="H98" i="4"/>
  <c r="H96" i="4"/>
  <c r="H86" i="4"/>
  <c r="G80" i="4"/>
  <c r="H80" i="4" s="1"/>
  <c r="H75" i="4"/>
  <c r="H67" i="4"/>
  <c r="H56" i="4"/>
  <c r="H55" i="4"/>
  <c r="H53" i="4"/>
  <c r="F45" i="4"/>
  <c r="C45" i="4"/>
  <c r="G45" i="4" s="1"/>
  <c r="H42" i="4"/>
  <c r="H38" i="4"/>
  <c r="G38" i="4"/>
  <c r="G37" i="4"/>
  <c r="H37" i="4" s="1"/>
  <c r="H39" i="4" s="1"/>
  <c r="H68" i="4" s="1"/>
  <c r="H36" i="4"/>
  <c r="H25" i="4"/>
  <c r="H20" i="4"/>
  <c r="F12" i="4"/>
  <c r="H9" i="4"/>
  <c r="H7" i="4"/>
  <c r="C129" i="4" s="1"/>
  <c r="B3" i="4"/>
  <c r="I135" i="3"/>
  <c r="H134" i="3"/>
  <c r="E124" i="3"/>
  <c r="G120" i="3"/>
  <c r="G119" i="3"/>
  <c r="H118" i="3"/>
  <c r="H114" i="3"/>
  <c r="H107" i="3"/>
  <c r="I103" i="3"/>
  <c r="H103" i="3"/>
  <c r="H101" i="3"/>
  <c r="I98" i="3"/>
  <c r="H98" i="3"/>
  <c r="H96" i="3"/>
  <c r="G92" i="3"/>
  <c r="G89" i="3"/>
  <c r="G88" i="3"/>
  <c r="H86" i="3"/>
  <c r="I80" i="3"/>
  <c r="G80" i="3"/>
  <c r="G78" i="3"/>
  <c r="H75" i="3"/>
  <c r="H67" i="3"/>
  <c r="I63" i="3"/>
  <c r="H63" i="3"/>
  <c r="H62" i="3"/>
  <c r="I61" i="3"/>
  <c r="I60" i="3"/>
  <c r="H57" i="3"/>
  <c r="I56" i="3"/>
  <c r="I55" i="3"/>
  <c r="H55" i="3"/>
  <c r="H54" i="3"/>
  <c r="H53" i="3"/>
  <c r="G45" i="3"/>
  <c r="F45" i="3"/>
  <c r="C45" i="3"/>
  <c r="H42" i="3"/>
  <c r="G39" i="3"/>
  <c r="G68" i="3" s="1"/>
  <c r="I38" i="3"/>
  <c r="G38" i="3"/>
  <c r="I37" i="3"/>
  <c r="G37" i="3"/>
  <c r="H36" i="3"/>
  <c r="I32" i="3"/>
  <c r="I26" i="3"/>
  <c r="H26" i="3"/>
  <c r="H32" i="3" s="1"/>
  <c r="H135" i="3" s="1"/>
  <c r="H25" i="3"/>
  <c r="H20" i="3"/>
  <c r="F12" i="3"/>
  <c r="H9" i="3"/>
  <c r="H7" i="3"/>
  <c r="C129" i="3" s="1"/>
  <c r="B3" i="3"/>
  <c r="G31" i="2"/>
  <c r="H31" i="2" s="1"/>
  <c r="H30" i="2"/>
  <c r="G30" i="2"/>
  <c r="G29" i="2"/>
  <c r="H29" i="2" s="1"/>
  <c r="F76" i="8" s="1"/>
  <c r="H28" i="2"/>
  <c r="G28" i="2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9" i="2" s="1"/>
  <c r="F5" i="2"/>
  <c r="F4" i="2"/>
  <c r="F3" i="2"/>
  <c r="H183" i="1"/>
  <c r="H179" i="1"/>
  <c r="C179" i="1"/>
  <c r="H175" i="1"/>
  <c r="C175" i="1"/>
  <c r="C171" i="1"/>
  <c r="H171" i="1" s="1"/>
  <c r="H185" i="1" s="1"/>
  <c r="G89" i="8" s="1"/>
  <c r="H166" i="1"/>
  <c r="G86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E84" i="1"/>
  <c r="D83" i="1"/>
  <c r="E129" i="3" s="1"/>
  <c r="A83" i="1"/>
  <c r="D81" i="1"/>
  <c r="D80" i="1"/>
  <c r="D78" i="1"/>
  <c r="G72" i="1"/>
  <c r="G91" i="6" s="1"/>
  <c r="G71" i="1"/>
  <c r="G70" i="1"/>
  <c r="G69" i="1"/>
  <c r="G88" i="7" s="1"/>
  <c r="G68" i="1"/>
  <c r="G88" i="4" s="1"/>
  <c r="G67" i="1"/>
  <c r="E61" i="1"/>
  <c r="G77" i="7" s="1"/>
  <c r="E59" i="1"/>
  <c r="H54" i="1"/>
  <c r="H53" i="1"/>
  <c r="H52" i="1"/>
  <c r="H51" i="1"/>
  <c r="H50" i="1"/>
  <c r="H49" i="1"/>
  <c r="H55" i="1" s="1"/>
  <c r="H48" i="1"/>
  <c r="H47" i="1"/>
  <c r="F43" i="1"/>
  <c r="D43" i="1"/>
  <c r="E43" i="1" s="1"/>
  <c r="I42" i="1"/>
  <c r="H54" i="7" s="1"/>
  <c r="A42" i="1"/>
  <c r="F40" i="1"/>
  <c r="E40" i="1"/>
  <c r="I39" i="1" s="1"/>
  <c r="H54" i="4" s="1"/>
  <c r="D40" i="1"/>
  <c r="A39" i="1"/>
  <c r="F37" i="1"/>
  <c r="D37" i="1"/>
  <c r="E37" i="1" s="1"/>
  <c r="A36" i="1"/>
  <c r="F34" i="1"/>
  <c r="E34" i="1"/>
  <c r="I33" i="1"/>
  <c r="A33" i="1"/>
  <c r="I30" i="1"/>
  <c r="I28" i="1"/>
  <c r="I26" i="1"/>
  <c r="E24" i="1"/>
  <c r="I24" i="1" s="1"/>
  <c r="D24" i="1"/>
  <c r="E22" i="1"/>
  <c r="I20" i="1"/>
  <c r="H57" i="5" s="1"/>
  <c r="I18" i="1"/>
  <c r="I16" i="1"/>
  <c r="F7" i="1"/>
  <c r="H26" i="4" s="1"/>
  <c r="H32" i="4" s="1"/>
  <c r="G51" i="6" l="1"/>
  <c r="H108" i="4"/>
  <c r="H107" i="7"/>
  <c r="H107" i="6"/>
  <c r="I108" i="3"/>
  <c r="H108" i="3"/>
  <c r="H108" i="5"/>
  <c r="H133" i="6"/>
  <c r="H79" i="6"/>
  <c r="H58" i="5"/>
  <c r="I58" i="3"/>
  <c r="H58" i="3"/>
  <c r="H58" i="7"/>
  <c r="H58" i="4"/>
  <c r="H58" i="6"/>
  <c r="G90" i="7"/>
  <c r="G91" i="4"/>
  <c r="G90" i="6"/>
  <c r="G91" i="3"/>
  <c r="E122" i="7"/>
  <c r="F122" i="7" s="1"/>
  <c r="E123" i="3"/>
  <c r="F123" i="3" s="1"/>
  <c r="F129" i="3" s="1"/>
  <c r="E122" i="6"/>
  <c r="F122" i="6" s="1"/>
  <c r="E123" i="5"/>
  <c r="F123" i="5" s="1"/>
  <c r="G51" i="3"/>
  <c r="F128" i="6"/>
  <c r="H62" i="6"/>
  <c r="H63" i="5"/>
  <c r="H63" i="4"/>
  <c r="H62" i="7"/>
  <c r="H61" i="5"/>
  <c r="H61" i="4"/>
  <c r="E80" i="1"/>
  <c r="I39" i="3"/>
  <c r="E123" i="4"/>
  <c r="F123" i="4" s="1"/>
  <c r="F129" i="4" s="1"/>
  <c r="H27" i="7"/>
  <c r="H32" i="7" s="1"/>
  <c r="H41" i="4"/>
  <c r="H135" i="4"/>
  <c r="H38" i="3"/>
  <c r="H61" i="3"/>
  <c r="H135" i="5"/>
  <c r="H80" i="5"/>
  <c r="F129" i="5"/>
  <c r="H32" i="2"/>
  <c r="H37" i="3"/>
  <c r="H39" i="3" s="1"/>
  <c r="H38" i="5"/>
  <c r="G89" i="5"/>
  <c r="G88" i="6"/>
  <c r="C80" i="8"/>
  <c r="G39" i="4"/>
  <c r="G68" i="4" s="1"/>
  <c r="H60" i="3"/>
  <c r="H60" i="4"/>
  <c r="H80" i="3"/>
  <c r="G89" i="4"/>
  <c r="G91" i="5"/>
  <c r="F80" i="8"/>
  <c r="G90" i="5"/>
  <c r="G89" i="7"/>
  <c r="G89" i="6"/>
  <c r="G90" i="4"/>
  <c r="G90" i="3"/>
  <c r="H61" i="6"/>
  <c r="H62" i="5"/>
  <c r="H62" i="4"/>
  <c r="I62" i="3"/>
  <c r="G51" i="4"/>
  <c r="E60" i="1"/>
  <c r="G75" i="6"/>
  <c r="G76" i="4"/>
  <c r="G75" i="7"/>
  <c r="E62" i="1"/>
  <c r="I22" i="1"/>
  <c r="G86" i="6"/>
  <c r="G87" i="4"/>
  <c r="G87" i="3"/>
  <c r="G86" i="7"/>
  <c r="E83" i="1"/>
  <c r="G22" i="1"/>
  <c r="I36" i="1"/>
  <c r="I54" i="3" s="1"/>
  <c r="G87" i="5"/>
  <c r="D34" i="9"/>
  <c r="C34" i="9"/>
  <c r="G76" i="3"/>
  <c r="D29" i="9"/>
  <c r="C29" i="9"/>
  <c r="C28" i="9"/>
  <c r="B28" i="9"/>
  <c r="I57" i="3"/>
  <c r="H57" i="4"/>
  <c r="G45" i="5"/>
  <c r="H37" i="6"/>
  <c r="H39" i="6" s="1"/>
  <c r="H67" i="6" s="1"/>
  <c r="H54" i="6"/>
  <c r="E128" i="7"/>
  <c r="F128" i="7" s="1"/>
  <c r="D30" i="9"/>
  <c r="C30" i="9"/>
  <c r="H55" i="7"/>
  <c r="H55" i="6"/>
  <c r="H56" i="6"/>
  <c r="H56" i="3"/>
  <c r="G78" i="4"/>
  <c r="H38" i="6"/>
  <c r="H57" i="6"/>
  <c r="G77" i="6"/>
  <c r="G92" i="4"/>
  <c r="H37" i="5"/>
  <c r="G88" i="5"/>
  <c r="H10" i="9"/>
  <c r="H8" i="9"/>
  <c r="H133" i="7" l="1"/>
  <c r="H38" i="7"/>
  <c r="H37" i="7"/>
  <c r="H79" i="7"/>
  <c r="H64" i="5"/>
  <c r="H70" i="5" s="1"/>
  <c r="H64" i="4"/>
  <c r="H70" i="4" s="1"/>
  <c r="G94" i="4"/>
  <c r="H39" i="5"/>
  <c r="G93" i="6"/>
  <c r="H41" i="6"/>
  <c r="G94" i="5"/>
  <c r="H59" i="7"/>
  <c r="H63" i="7" s="1"/>
  <c r="H69" i="7" s="1"/>
  <c r="H59" i="5"/>
  <c r="H59" i="4"/>
  <c r="H59" i="6"/>
  <c r="H63" i="6" s="1"/>
  <c r="H69" i="6" s="1"/>
  <c r="I59" i="3"/>
  <c r="I64" i="3" s="1"/>
  <c r="I70" i="3" s="1"/>
  <c r="H59" i="3"/>
  <c r="H64" i="3" s="1"/>
  <c r="H70" i="3" s="1"/>
  <c r="G78" i="7"/>
  <c r="G79" i="3"/>
  <c r="G78" i="6"/>
  <c r="G79" i="5"/>
  <c r="G79" i="4"/>
  <c r="H79" i="4" s="1"/>
  <c r="H44" i="4"/>
  <c r="H50" i="4"/>
  <c r="H47" i="4"/>
  <c r="H43" i="4"/>
  <c r="H74" i="4"/>
  <c r="H49" i="4"/>
  <c r="H48" i="4"/>
  <c r="H46" i="4"/>
  <c r="G51" i="5"/>
  <c r="H90" i="7"/>
  <c r="H78" i="4"/>
  <c r="H76" i="4"/>
  <c r="C31" i="9"/>
  <c r="D31" i="9"/>
  <c r="D35" i="9" s="1"/>
  <c r="B31" i="9"/>
  <c r="B35" i="9"/>
  <c r="H68" i="3"/>
  <c r="H41" i="3"/>
  <c r="I68" i="3"/>
  <c r="I41" i="3"/>
  <c r="C33" i="9"/>
  <c r="B33" i="9"/>
  <c r="D33" i="9"/>
  <c r="C35" i="9"/>
  <c r="G77" i="5"/>
  <c r="G77" i="4"/>
  <c r="H77" i="4" s="1"/>
  <c r="G76" i="6"/>
  <c r="G77" i="3"/>
  <c r="G76" i="7"/>
  <c r="H51" i="3"/>
  <c r="H69" i="3" s="1"/>
  <c r="G69" i="3"/>
  <c r="I51" i="3"/>
  <c r="I69" i="3" s="1"/>
  <c r="G93" i="7"/>
  <c r="H45" i="4"/>
  <c r="G68" i="6"/>
  <c r="H87" i="3"/>
  <c r="I87" i="3"/>
  <c r="G94" i="3"/>
  <c r="H51" i="4"/>
  <c r="H69" i="4" s="1"/>
  <c r="G69" i="4"/>
  <c r="H50" i="6" l="1"/>
  <c r="H49" i="6"/>
  <c r="H44" i="6"/>
  <c r="H43" i="6"/>
  <c r="H46" i="6"/>
  <c r="H48" i="6"/>
  <c r="H47" i="6"/>
  <c r="H73" i="6"/>
  <c r="H78" i="6" s="1"/>
  <c r="H45" i="6"/>
  <c r="H81" i="4"/>
  <c r="H137" i="4" s="1"/>
  <c r="H87" i="4"/>
  <c r="H39" i="7"/>
  <c r="H68" i="5"/>
  <c r="H41" i="5"/>
  <c r="I50" i="3"/>
  <c r="I48" i="3"/>
  <c r="I43" i="3"/>
  <c r="I44" i="3"/>
  <c r="I49" i="3"/>
  <c r="I47" i="3"/>
  <c r="I74" i="3"/>
  <c r="I46" i="3"/>
  <c r="I45" i="3"/>
  <c r="G69" i="5"/>
  <c r="H51" i="5"/>
  <c r="H71" i="4"/>
  <c r="I71" i="3"/>
  <c r="H74" i="3"/>
  <c r="H49" i="3"/>
  <c r="H43" i="3"/>
  <c r="H50" i="3"/>
  <c r="H44" i="3"/>
  <c r="H48" i="3"/>
  <c r="H46" i="3"/>
  <c r="H47" i="3"/>
  <c r="H45" i="3"/>
  <c r="H51" i="6"/>
  <c r="H71" i="3"/>
  <c r="H79" i="3"/>
  <c r="I79" i="3"/>
  <c r="H136" i="3" l="1"/>
  <c r="I78" i="3"/>
  <c r="I76" i="3"/>
  <c r="H78" i="3"/>
  <c r="H76" i="3"/>
  <c r="H81" i="3" s="1"/>
  <c r="H137" i="3" s="1"/>
  <c r="I136" i="3"/>
  <c r="I77" i="3"/>
  <c r="H77" i="3"/>
  <c r="H75" i="6"/>
  <c r="H77" i="6"/>
  <c r="H68" i="6"/>
  <c r="H70" i="6" s="1"/>
  <c r="H86" i="6"/>
  <c r="H136" i="4"/>
  <c r="H85" i="4"/>
  <c r="H69" i="5"/>
  <c r="H71" i="5" s="1"/>
  <c r="H87" i="5"/>
  <c r="H46" i="5"/>
  <c r="H50" i="5"/>
  <c r="H49" i="5"/>
  <c r="H74" i="5"/>
  <c r="H44" i="5"/>
  <c r="H48" i="5"/>
  <c r="H47" i="5"/>
  <c r="H43" i="5"/>
  <c r="H45" i="5"/>
  <c r="H76" i="6"/>
  <c r="H67" i="7"/>
  <c r="H41" i="7"/>
  <c r="H136" i="5" l="1"/>
  <c r="H49" i="7"/>
  <c r="H48" i="7"/>
  <c r="H73" i="7"/>
  <c r="H50" i="7"/>
  <c r="H47" i="7"/>
  <c r="H44" i="7"/>
  <c r="H43" i="7"/>
  <c r="H46" i="7"/>
  <c r="H51" i="7"/>
  <c r="H45" i="7"/>
  <c r="H93" i="4"/>
  <c r="H88" i="4"/>
  <c r="H92" i="4"/>
  <c r="H91" i="4"/>
  <c r="H90" i="4"/>
  <c r="H89" i="4"/>
  <c r="I81" i="3"/>
  <c r="H134" i="6"/>
  <c r="H85" i="3"/>
  <c r="H78" i="5"/>
  <c r="H76" i="5"/>
  <c r="H81" i="5" s="1"/>
  <c r="H137" i="5" s="1"/>
  <c r="H77" i="5"/>
  <c r="H79" i="5"/>
  <c r="H80" i="6"/>
  <c r="H135" i="6" s="1"/>
  <c r="H77" i="7" l="1"/>
  <c r="H75" i="7"/>
  <c r="H78" i="7"/>
  <c r="H76" i="7"/>
  <c r="H94" i="4"/>
  <c r="H102" i="4" s="1"/>
  <c r="H104" i="4" s="1"/>
  <c r="H93" i="3"/>
  <c r="H88" i="3"/>
  <c r="H92" i="3"/>
  <c r="H89" i="3"/>
  <c r="H91" i="3"/>
  <c r="H90" i="3"/>
  <c r="H84" i="6"/>
  <c r="H68" i="7"/>
  <c r="H70" i="7" s="1"/>
  <c r="H86" i="7"/>
  <c r="H85" i="5"/>
  <c r="I137" i="3"/>
  <c r="I85" i="3"/>
  <c r="I93" i="3" l="1"/>
  <c r="I92" i="3"/>
  <c r="I88" i="3"/>
  <c r="I89" i="3"/>
  <c r="I90" i="3"/>
  <c r="I91" i="3"/>
  <c r="H94" i="3"/>
  <c r="H102" i="3" s="1"/>
  <c r="H104" i="3" s="1"/>
  <c r="H138" i="4"/>
  <c r="H115" i="4"/>
  <c r="H93" i="5"/>
  <c r="H92" i="5"/>
  <c r="H91" i="5"/>
  <c r="H90" i="5"/>
  <c r="H89" i="5"/>
  <c r="H88" i="5"/>
  <c r="H134" i="7"/>
  <c r="H80" i="7"/>
  <c r="H135" i="7" s="1"/>
  <c r="H91" i="6"/>
  <c r="H87" i="6"/>
  <c r="H89" i="6"/>
  <c r="H90" i="6"/>
  <c r="H88" i="6"/>
  <c r="H84" i="7" l="1"/>
  <c r="H138" i="3"/>
  <c r="H115" i="3"/>
  <c r="H93" i="6"/>
  <c r="H101" i="6" s="1"/>
  <c r="H103" i="6" s="1"/>
  <c r="H109" i="4"/>
  <c r="H112" i="4" s="1"/>
  <c r="H139" i="4" s="1"/>
  <c r="H119" i="4"/>
  <c r="H132" i="4" s="1"/>
  <c r="H120" i="4"/>
  <c r="H130" i="4" s="1"/>
  <c r="H140" i="4"/>
  <c r="H94" i="5"/>
  <c r="H102" i="5" s="1"/>
  <c r="H104" i="5" s="1"/>
  <c r="I94" i="3"/>
  <c r="I102" i="3" s="1"/>
  <c r="I104" i="3" s="1"/>
  <c r="H141" i="4" l="1"/>
  <c r="H121" i="4"/>
  <c r="H142" i="4"/>
  <c r="E61" i="8" s="1"/>
  <c r="G61" i="8" s="1"/>
  <c r="H136" i="6"/>
  <c r="H114" i="6"/>
  <c r="H109" i="3"/>
  <c r="H112" i="3" s="1"/>
  <c r="H139" i="3" s="1"/>
  <c r="H140" i="3" s="1"/>
  <c r="H119" i="3"/>
  <c r="I138" i="3"/>
  <c r="I115" i="3"/>
  <c r="H138" i="5"/>
  <c r="H115" i="5"/>
  <c r="H91" i="7"/>
  <c r="H88" i="7"/>
  <c r="H87" i="7"/>
  <c r="H89" i="7"/>
  <c r="H132" i="3" l="1"/>
  <c r="H93" i="7"/>
  <c r="H101" i="7" s="1"/>
  <c r="H103" i="7" s="1"/>
  <c r="H140" i="5"/>
  <c r="H108" i="6"/>
  <c r="H111" i="6" s="1"/>
  <c r="H137" i="6" s="1"/>
  <c r="H138" i="6" s="1"/>
  <c r="H118" i="6"/>
  <c r="H140" i="6" s="1"/>
  <c r="H119" i="6"/>
  <c r="H120" i="3"/>
  <c r="H130" i="3" s="1"/>
  <c r="H109" i="5"/>
  <c r="H112" i="5" s="1"/>
  <c r="H139" i="5" s="1"/>
  <c r="H119" i="5"/>
  <c r="I109" i="3"/>
  <c r="I112" i="3" s="1"/>
  <c r="I139" i="3" s="1"/>
  <c r="I140" i="3" s="1"/>
  <c r="I120" i="3"/>
  <c r="I142" i="3" s="1"/>
  <c r="I119" i="3"/>
  <c r="I130" i="3" s="1"/>
  <c r="I121" i="3" l="1"/>
  <c r="I141" i="3"/>
  <c r="H141" i="3"/>
  <c r="H121" i="3"/>
  <c r="E76" i="8"/>
  <c r="G76" i="8" s="1"/>
  <c r="F29" i="8"/>
  <c r="G29" i="8" s="1"/>
  <c r="H142" i="3"/>
  <c r="H129" i="6"/>
  <c r="H120" i="5"/>
  <c r="H142" i="5" s="1"/>
  <c r="F15" i="8" s="1"/>
  <c r="G15" i="8" s="1"/>
  <c r="H132" i="5"/>
  <c r="H136" i="7"/>
  <c r="H114" i="7"/>
  <c r="D46" i="8" l="1"/>
  <c r="G46" i="8" s="1"/>
  <c r="I15" i="8"/>
  <c r="H139" i="6"/>
  <c r="H120" i="6"/>
  <c r="F14" i="8"/>
  <c r="G14" i="8" s="1"/>
  <c r="F19" i="8"/>
  <c r="G19" i="8" s="1"/>
  <c r="F9" i="8"/>
  <c r="G9" i="8" s="1"/>
  <c r="F8" i="8"/>
  <c r="G8" i="8" s="1"/>
  <c r="F20" i="8"/>
  <c r="G20" i="8" s="1"/>
  <c r="F24" i="8"/>
  <c r="G24" i="8" s="1"/>
  <c r="F21" i="8"/>
  <c r="G21" i="8" s="1"/>
  <c r="F10" i="8"/>
  <c r="G10" i="8" s="1"/>
  <c r="F23" i="8"/>
  <c r="G23" i="8" s="1"/>
  <c r="F22" i="8"/>
  <c r="G22" i="8" s="1"/>
  <c r="F12" i="8"/>
  <c r="G12" i="8" s="1"/>
  <c r="F11" i="8"/>
  <c r="G11" i="8" s="1"/>
  <c r="F7" i="8"/>
  <c r="G7" i="8" s="1"/>
  <c r="D54" i="8"/>
  <c r="G54" i="8" s="1"/>
  <c r="I29" i="8"/>
  <c r="J29" i="8" s="1"/>
  <c r="H130" i="5"/>
  <c r="H144" i="3"/>
  <c r="H108" i="7"/>
  <c r="H111" i="7" s="1"/>
  <c r="H137" i="7" s="1"/>
  <c r="H138" i="7" s="1"/>
  <c r="H129" i="7"/>
  <c r="H118" i="7"/>
  <c r="H140" i="7" s="1"/>
  <c r="H119" i="7"/>
  <c r="E78" i="8" l="1"/>
  <c r="G78" i="8" s="1"/>
  <c r="G80" i="8" s="1"/>
  <c r="F34" i="8"/>
  <c r="G34" i="8" s="1"/>
  <c r="D49" i="8"/>
  <c r="G49" i="8" s="1"/>
  <c r="I21" i="8"/>
  <c r="I19" i="8"/>
  <c r="D47" i="8"/>
  <c r="G47" i="8" s="1"/>
  <c r="I10" i="8"/>
  <c r="D42" i="8"/>
  <c r="G42" i="8" s="1"/>
  <c r="H120" i="7"/>
  <c r="H139" i="7"/>
  <c r="D40" i="8"/>
  <c r="G40" i="8" s="1"/>
  <c r="I8" i="8"/>
  <c r="D39" i="8"/>
  <c r="G39" i="8" s="1"/>
  <c r="I7" i="8"/>
  <c r="D52" i="8"/>
  <c r="G52" i="8" s="1"/>
  <c r="I24" i="8"/>
  <c r="H121" i="5"/>
  <c r="H141" i="5"/>
  <c r="I20" i="8"/>
  <c r="D48" i="8"/>
  <c r="G48" i="8" s="1"/>
  <c r="I9" i="8"/>
  <c r="D41" i="8"/>
  <c r="G41" i="8" s="1"/>
  <c r="D45" i="8"/>
  <c r="G45" i="8" s="1"/>
  <c r="I14" i="8"/>
  <c r="D43" i="8"/>
  <c r="G43" i="8" s="1"/>
  <c r="I11" i="8"/>
  <c r="I12" i="8"/>
  <c r="D44" i="8"/>
  <c r="G44" i="8" s="1"/>
  <c r="I22" i="8"/>
  <c r="D50" i="8"/>
  <c r="G50" i="8" s="1"/>
  <c r="D51" i="8"/>
  <c r="G51" i="8" s="1"/>
  <c r="I23" i="8"/>
  <c r="J24" i="8" l="1"/>
  <c r="J15" i="8"/>
  <c r="D55" i="8"/>
  <c r="G55" i="8" s="1"/>
  <c r="I34" i="8"/>
  <c r="J34" i="8" s="1"/>
  <c r="G56" i="8"/>
  <c r="G83" i="8" s="1"/>
  <c r="G92" i="8" s="1"/>
  <c r="G95" i="8" s="1"/>
  <c r="K36" i="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40E1EA48-274A-4963-8D90-8E64E39DE12B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A6FC098-85F0-4F91-85A7-249F70770CBB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7F70B421-83E3-4617-B5BA-C47788B0F11E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F63E478E-E62F-40F5-89E9-5CF9AECDF93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24220A2D-6173-45FA-9C1B-8FF6F51FB8C8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FA249E8-32C2-450A-B0CD-D192C8720CE1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5DF74F64-1536-4C45-A4D4-9B969658320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<sst xmlns="http://schemas.openxmlformats.org/spreadsheetml/2006/main" count="1648" uniqueCount="476">
  <si>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</si>
  <si>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</si>
  <si>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</si>
  <si>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Pindamonhangaba / SP</t>
  </si>
  <si>
    <t>Nº de meses de execução contratual:</t>
  </si>
  <si>
    <t>Valor do Salário Mínimo</t>
  </si>
  <si>
    <t>Nº da Licitação:</t>
  </si>
  <si>
    <t>Unidade de prestação dos serviços:</t>
  </si>
  <si>
    <t>ARF Pindamonhangaba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</si>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</sst>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14F0A8B9-94B8-42C3-8515-18EBED19A15D}"/>
    <cellStyle name="Excel Built-in Percent" xfId="4" xr:uid="{BA8E83CE-2696-4DF7-8490-10F7D5E47C8F}"/>
    <cellStyle name="Excel Built-in Percent 2" xfId="6" xr:uid="{38BB8E9B-2B26-4C8F-A00C-9EE7B15CBA91}"/>
    <cellStyle name="Excel_BuiltIn_Currency" xfId="5" xr:uid="{6A1978FB-17C4-4AD4-B9FD-C849E2322B3E}"/>
    <cellStyle name="Moeda" xfId="2" builtinId="4"/>
    <cellStyle name="Moeda_Plan1_1_Limpeza2011- Planilhas" xfId="8" xr:uid="{201E0C9E-E377-431B-B0CD-56049B77AFCA}"/>
    <cellStyle name="Normal" xfId="0" builtinId="0"/>
    <cellStyle name="Normal 2" xfId="10" xr:uid="{6CDF63A4-F65A-4588-AD01-F4B8B3B721BD}"/>
    <cellStyle name="Normal_Limpeza2011- Planilhas" xfId="7" xr:uid="{2D89D433-C85B-4F7B-A40D-1D289BB618CF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0957B1-35F9-41FC-936C-C9BCCC47F2AF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Pindamonhangaba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135.95400000000001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5.5</v>
      </c>
      <c r="E34" s="43">
        <f>B34*C34*D34</f>
        <v>238.98599999999999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Pindamonhangaba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126.61799999999999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5.5</v>
      </c>
      <c r="E37" s="43">
        <f>B37*C37*D37</f>
        <v>238.98599999999999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Pindamonhangaba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177.16679999999999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5.5</v>
      </c>
      <c r="E40" s="43">
        <f>B40*C40*D40</f>
        <v>238.98599999999999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Pindamonhangaba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126.04559999999999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5.5</v>
      </c>
      <c r="E43" s="43">
        <f>B43*C43*D43</f>
        <v>238.98599999999999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Pindamonhangaba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0.05</v>
      </c>
      <c r="E83" s="116">
        <f>D83+$E$80</f>
        <v>0.14250000000000002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0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1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1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0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1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2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5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2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1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2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1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2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1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2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1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1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1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1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1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2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0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0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0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0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0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0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1</v>
      </c>
      <c r="G154" s="146">
        <v>1</v>
      </c>
      <c r="H154" s="129">
        <f t="shared" ref="H154:H165" si="1">E154*F154/G154</f>
        <v>9.5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1</v>
      </c>
      <c r="G155" s="146">
        <v>1</v>
      </c>
      <c r="H155" s="129">
        <f t="shared" si="1"/>
        <v>61.45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2</v>
      </c>
      <c r="G156" s="146">
        <v>1</v>
      </c>
      <c r="H156" s="129">
        <f t="shared" si="1"/>
        <v>107.98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3</v>
      </c>
      <c r="G157" s="146">
        <v>1</v>
      </c>
      <c r="H157" s="129">
        <f t="shared" si="1"/>
        <v>58.38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2</v>
      </c>
      <c r="G158" s="146">
        <v>1</v>
      </c>
      <c r="H158" s="129">
        <f t="shared" si="1"/>
        <v>17.3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2</v>
      </c>
      <c r="G159" s="146">
        <v>1</v>
      </c>
      <c r="H159" s="129">
        <f t="shared" si="1"/>
        <v>36.200000000000003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2</v>
      </c>
      <c r="G160" s="146">
        <v>1</v>
      </c>
      <c r="H160" s="129">
        <f t="shared" si="1"/>
        <v>119.98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3</v>
      </c>
      <c r="G161" s="146">
        <v>24</v>
      </c>
      <c r="H161" s="129">
        <f t="shared" si="1"/>
        <v>3.03125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4</v>
      </c>
      <c r="G162" s="146">
        <v>24</v>
      </c>
      <c r="H162" s="129">
        <f t="shared" si="1"/>
        <v>4.1416666666666666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3</v>
      </c>
      <c r="G163" s="146">
        <v>24</v>
      </c>
      <c r="H163" s="129">
        <f t="shared" si="1"/>
        <v>2.8699999999999997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3</v>
      </c>
      <c r="G164" s="146">
        <v>24</v>
      </c>
      <c r="H164" s="129">
        <f t="shared" si="1"/>
        <v>2.5274999999999999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4</v>
      </c>
      <c r="G165" s="146">
        <v>24</v>
      </c>
      <c r="H165" s="129">
        <f t="shared" si="1"/>
        <v>3.6999999999999997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427.06041666666664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315</v>
      </c>
      <c r="B171" s="153">
        <v>0.11</v>
      </c>
      <c r="C171" s="154">
        <f>A171*B171</f>
        <v>34.65</v>
      </c>
      <c r="D171" s="155" t="s">
        <v>200</v>
      </c>
      <c r="E171" s="155"/>
      <c r="F171" s="155"/>
      <c r="G171" s="155"/>
      <c r="H171" s="156">
        <f>C171*2</f>
        <v>69.3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0</v>
      </c>
      <c r="B175" s="153">
        <v>18.899999999999999</v>
      </c>
      <c r="C175" s="154">
        <f>A175*B175</f>
        <v>0</v>
      </c>
      <c r="D175" s="155" t="s">
        <v>200</v>
      </c>
      <c r="E175" s="155"/>
      <c r="F175" s="155"/>
      <c r="G175" s="155"/>
      <c r="H175" s="156">
        <f>C175*2</f>
        <v>0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0</v>
      </c>
      <c r="B179" s="153">
        <v>0.23</v>
      </c>
      <c r="C179" s="154">
        <f>A179*B179</f>
        <v>0</v>
      </c>
      <c r="D179" s="155" t="s">
        <v>205</v>
      </c>
      <c r="E179" s="155"/>
      <c r="F179" s="155"/>
      <c r="G179" s="155"/>
      <c r="H179" s="156">
        <f>C179*6</f>
        <v>0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1600.8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D7F280BA-D3C1-4019-8A9E-64BAF26A8F4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C9BD207F-12DC-4098-94E3-3D2E9EC12794}">
      <formula1>0</formula1>
      <formula2>0</formula2>
    </dataValidation>
    <dataValidation errorStyle="warning" allowBlank="1" showInputMessage="1" showErrorMessage="1" errorTitle="OK" error="Atingiu o valor desejado." sqref="B12 E12 E68:F72" xr:uid="{6C335C78-46BB-4F27-92AE-00BA5F2D38C2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8FBBC-5168-452B-9D67-90F35E16B086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Pindamonhangaba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275</v>
      </c>
      <c r="C5" s="180">
        <v>1200</v>
      </c>
      <c r="D5" s="180"/>
      <c r="E5" s="180"/>
      <c r="F5" s="175">
        <f t="shared" ref="F5:F11" si="0">B5/C5</f>
        <v>0.22916666666666666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20</v>
      </c>
      <c r="C10" s="180">
        <v>300</v>
      </c>
      <c r="D10" s="180"/>
      <c r="E10" s="180"/>
      <c r="F10" s="175">
        <f t="shared" si="0"/>
        <v>6.6666666666666666E-2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Pindamonhangaba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/>
      <c r="C13" s="180">
        <v>2700</v>
      </c>
      <c r="D13" s="180"/>
      <c r="E13" s="172"/>
      <c r="F13" s="187">
        <f t="shared" ref="F13:F18" si="1">B13/C13</f>
        <v>0</v>
      </c>
    </row>
    <row r="14" spans="1:19" ht="31.7" customHeight="1">
      <c r="A14" s="188" t="s">
        <v>226</v>
      </c>
      <c r="B14" s="189">
        <v>20</v>
      </c>
      <c r="C14" s="190">
        <v>9000</v>
      </c>
      <c r="D14" s="190"/>
      <c r="E14" s="191"/>
      <c r="F14" s="192">
        <f t="shared" si="1"/>
        <v>2.2222222222222222E-3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0.29805555555555557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Pindamonhangaba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25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5.5765606004840457E-3</v>
      </c>
      <c r="I29" s="186"/>
      <c r="J29" s="186"/>
    </row>
    <row r="30" spans="1:19" ht="27.25" customHeight="1">
      <c r="A30" s="30" t="s">
        <v>241</v>
      </c>
      <c r="B30" s="171"/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0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5.5765606004840457E-3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3DEB-C2D5-4803-A8E8-7B38F30B1071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Pindamonhangaba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Pindamonhangaba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Pindamonhangaba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Pindamonhangaba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Pindamonhangaba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135.95400000000001</v>
      </c>
      <c r="I54" s="249">
        <f>Licitante!I36</f>
        <v>126.61799999999999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1055.5340000000001</v>
      </c>
      <c r="I64" s="251">
        <f>SUM(I54:I63)</f>
        <v>1046.1979999999999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Pindamonhangaba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1055.5340000000001</v>
      </c>
      <c r="I70" s="252">
        <f t="shared" si="3"/>
        <v>1046.1979999999999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1954.4101454545457</v>
      </c>
      <c r="I71" s="251">
        <f t="shared" si="4"/>
        <v>2026.5236727272727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Pindamonhangaba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2917.4300395127875</v>
      </c>
      <c r="I85" s="252">
        <f>I32+I71-(I54+I55+I62)+I81</f>
        <v>3163.776774982266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Pindamonhangaba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7.9874881300829221</v>
      </c>
      <c r="I88" s="240">
        <f>G88*I85</f>
        <v>8.661948733695457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0.59906160975621914</v>
      </c>
      <c r="I89" s="240">
        <f>G89*I85</f>
        <v>0.64964615502715928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0.93453611121970193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23.962464390248769</v>
      </c>
      <c r="I92" s="240">
        <f>G92*I85</f>
        <v>25.985846201086375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Pindamonhangaba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Pindamonhangaba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Pindamonhangaba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457.46389770115229</v>
      </c>
      <c r="I109" s="249">
        <f>I115*Licitante!H127</f>
        <v>485.86414595825755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527.68598103448562</v>
      </c>
      <c r="I112" s="251">
        <f t="shared" si="11"/>
        <v>556.08622929159083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Pindamonhangaba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4574.6389770115229</v>
      </c>
      <c r="I115" s="251">
        <f>(I32+I71+I81+I104+I108+I110+I111)/(1-Licitante!H127)</f>
        <v>4858.6414595825754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Pindamonhangaba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228.73194885057615</v>
      </c>
      <c r="I119" s="249">
        <f>G119*I115</f>
        <v>242.93207297912878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480.33709258620996</v>
      </c>
      <c r="I120" s="240">
        <f>G120*(I115+I119)</f>
        <v>510.15735325617044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878.05060364884457</v>
      </c>
      <c r="I121" s="284">
        <f>I130*F129</f>
        <v>932.56169239539054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Pindamonhangaba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6161.7586220971543</v>
      </c>
      <c r="I130" s="251">
        <f>(I115+I119+I120)/(1-F129)</f>
        <v>6544.2925782132661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5337.0788065134439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Pindamonhangaba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1954.4101454545457</v>
      </c>
      <c r="I136" s="249">
        <f>I71</f>
        <v>2026.5236727272727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527.68598103448562</v>
      </c>
      <c r="I139" s="249">
        <f>I112</f>
        <v>556.08622929159083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4574.6389770115238</v>
      </c>
      <c r="I140" s="240">
        <f t="shared" si="12"/>
        <v>4858.6414595825754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6161.7586220971543</v>
      </c>
      <c r="I141" s="249">
        <f t="shared" si="13"/>
        <v>6544.2925782132661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6161.76</v>
      </c>
      <c r="I142" s="292">
        <f>ROUND((I115+I119+I120)/(1-(F129)),2)</f>
        <v>6544.29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382.52999999999975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6B5E4-A1EC-4FD5-9884-3F3F1E258B08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Pindamonhangaba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Pindamonhangaba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Pindamonhangaba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Pindamonhangaba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Pindamonhangaba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177.16679999999999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1096.7467999999999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Pindamonhangaba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1096.7467999999999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1636.0724872727271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Pindamonhangaba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Pindamonhangaba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Pindamonhangaba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Pindamonhangaba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Pindamonhangaba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329.25056555049588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399.47264888382921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Pindamonhangaba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3292.5056555049587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Pindamonhangaba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164.62528277524794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345.71309382802065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631.95950387804362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Pindamonhangaba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4434.8035359862706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3841.2565980891181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Pindamonhangaba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1636.0724872727271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399.47264888382921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3292.5056555049591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4434.8035359862706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4434.8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E6668-F686-444F-A6D1-886106A4A085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Pindamonhangaba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315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Pindamonhangaba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Pindamonhangaba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Pindamonhangaba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Pindamonhangaba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135.95400000000001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1055.5340000000001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Pindamonhangaba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1055.5340000000001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2272.2517454545459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Pindamonhangaba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3878.7522617304471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Pindamonhangaba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10.619444932869122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0.79645836996518404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1.2424750571456873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25.486667838885893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31.85833479860737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367.9107793445807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Pindamonhangaba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Pindamonhangaba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367.9107793445807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367.9107793445807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Pindamonhangaba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574.85212493426241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645.07420826759574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Pindamonhangaba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5748.5212493426234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Pindamonhangaba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287.4260624671312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603.59473118097549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1103.3641295932118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Pindamonhangaba / SP</v>
      </c>
      <c r="D129" s="287"/>
      <c r="E129" s="288">
        <f>Licitante!D83</f>
        <v>0.05</v>
      </c>
      <c r="F129" s="254">
        <f>E129+F123</f>
        <v>0.14250000000000002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7742.906172583942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6706.6081242330611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Pindamonhangaba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2272.2517454545459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367.9107793445807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645.07420826759574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5748.5212493426243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7742.906172583942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7742.91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5B0DC-C893-4458-A215-141D4FF2F8F3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Pindamonhangaba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25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Pindamonhangaba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Pindamonhangaba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Pindamonhangaba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Pindamonhangaba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126.04559999999999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1045.6255999999998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Pindamonhangaba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1045.6255999999998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2030.945029090909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Pindamonhangaba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3178.8805529795595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Pindamonhangaba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8.7033006241740161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0.65274754681305114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20.88792149801764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26.109901872522052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Pindamonhangaba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Pindamonhangaba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Pindamonhangaba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488.28900495621775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558.51108828955103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Pindamonhangaba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4882.8900495621774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Pindamonhangaba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244.14450247810888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512.70345520402861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937.21593706392423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Pindamonhangaba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6576.9539443082394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Pindamonhangaba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2030.945029090909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558.51108828955103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4882.8900495621783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6576.9539443082394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6576.95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FB105-98B9-49EB-9C01-BFAF354BD9D5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Pindamonhangaba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Pindamonhangaba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Pindamonhangaba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Pindamonhangaba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Pindamonhangaba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126.04559999999999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1045.6255999999998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Pindamonhangaba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1045.6255999999998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2326.5408578181818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Pindamonhangaba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4072.9197188734274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Pindamonhangaba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11.151046458243471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0.83632848436826013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33.453139374730412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Pindamonhangaba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Pindamonhangaba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Pindamonhangaba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596.27417342109027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666.4962567544236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Pindamonhangaba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5962.741734210902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Pindamonhangaba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298.13708671054513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626.08788209214481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1144.4813471480315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Pindamonhangaba / SP</v>
      </c>
      <c r="D128" s="287"/>
      <c r="E128" s="288">
        <f>Licitante!D83</f>
        <v>0.05</v>
      </c>
      <c r="F128" s="254">
        <f>E128+F122</f>
        <v>0.14250000000000002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8031.4480501616235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Pindamonhangaba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2326.5408578181818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666.4962567544236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5962.741734210902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8031.4480501616235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8031.45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D0519-6F01-4AC9-A1DF-8E03FCA3116E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 Pindamonhangaba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6161.76</v>
      </c>
      <c r="G7" s="341">
        <f>ROUND((1/C7)*F7,7)</f>
        <v>5.1348000000000003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6161.76</v>
      </c>
      <c r="G8" s="341">
        <f>ROUND((1/C8)*F8,7)</f>
        <v>5.1348000000000003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6161.76</v>
      </c>
      <c r="G9" s="341">
        <f>ROUND((1/C9)*F9,7)</f>
        <v>13.6928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6161.76</v>
      </c>
      <c r="G10" s="341">
        <f t="shared" ref="G10:G11" si="1">ROUND((1/C10)*F10,7)</f>
        <v>2.4647039999999998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6161.76</v>
      </c>
      <c r="G11" s="341">
        <f t="shared" si="1"/>
        <v>3.4232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6161.76</v>
      </c>
      <c r="G12" s="341">
        <f>ROUND((1/C12)*F12,7)</f>
        <v>4.1078400000000004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6161.76</v>
      </c>
      <c r="G14" s="341">
        <f>ROUND((1/C14)*F14,7)</f>
        <v>20.539200000000001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7742.91</v>
      </c>
      <c r="G15" s="341">
        <f>ROUND((1/C15)*F15,7)</f>
        <v>25.809699999999999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 Pindamonhangaba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6161.76</v>
      </c>
      <c r="G19" s="354">
        <f>ROUND((1/C19)*F19,7)</f>
        <v>2.2821332999999999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6161.76</v>
      </c>
      <c r="G20" s="354">
        <f t="shared" ref="G20:G22" si="2">ROUND((1/C20)*F20,7)</f>
        <v>0.68464000000000003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6161.76</v>
      </c>
      <c r="G21" s="354">
        <f t="shared" si="2"/>
        <v>2.2821332999999999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6161.76</v>
      </c>
      <c r="G22" s="354">
        <f t="shared" si="2"/>
        <v>2.2821332999999999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6161.76</v>
      </c>
      <c r="G23" s="354">
        <f>ROUND((1/C23)*F23,7)</f>
        <v>2.2821332999999999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6161.76</v>
      </c>
      <c r="G24" s="354">
        <f>ROUND((1/C24)*F24,7)</f>
        <v>6.1617600000000002E-2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 Pindamonhangaba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6576.95</v>
      </c>
      <c r="G29" s="371">
        <f>ROUND(F29*E29,7)</f>
        <v>1.4673175000000001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 Pindamonhangaba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8031.45</v>
      </c>
      <c r="G34" s="354">
        <f>F34*E34</f>
        <v>0.35418694499999998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 Pindamonhangaba</v>
      </c>
      <c r="B39" s="390" t="s">
        <v>213</v>
      </c>
      <c r="C39" s="379" t="s">
        <v>216</v>
      </c>
      <c r="D39" s="391">
        <f t="shared" ref="D39:D44" si="4">G7</f>
        <v>5.1348000000000003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5.1348000000000003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388</v>
      </c>
      <c r="D41" s="391">
        <f t="shared" si="4"/>
        <v>13.6928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2.4647039999999998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3.4232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4.1078400000000004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20.539200000000001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25.809699999999999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2.2821332999999999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0.68464000000000003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2.2821332999999999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2.2821332999999999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2.2821332999999999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6.1617600000000002E-2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1.4673175000000001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423</v>
      </c>
      <c r="D55" s="403">
        <f>G34</f>
        <v>0.35418694499999998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ARF Pindamonhangaba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4434.8</v>
      </c>
      <c r="F61" s="417">
        <f>IF('CALCULO SIMPLES'!B37 = "Posto",1,0)</f>
        <v>1</v>
      </c>
      <c r="G61" s="418">
        <f>ROUND(E61*F61,2)</f>
        <v>4434.8</v>
      </c>
    </row>
    <row r="62" spans="1:10" ht="31" customHeight="1">
      <c r="A62" s="412"/>
      <c r="B62" s="413" t="s">
        <v>217</v>
      </c>
      <c r="C62" s="414">
        <f>'Áreas a serem limpas'!B5</f>
        <v>275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20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20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25</v>
      </c>
      <c r="D76" s="415" t="s">
        <v>433</v>
      </c>
      <c r="E76" s="416">
        <f>'Limpador de vidros sem risco- D'!H140</f>
        <v>6576.95</v>
      </c>
      <c r="F76" s="417">
        <f>IF('CALCULO SIMPLES'!B37 = "Posto",'Áreas a serem limpas'!H29+'Áreas a serem limpas'!H30,0)</f>
        <v>5.5765606004840457E-3</v>
      </c>
      <c r="G76" s="418">
        <f>ROUND(E76*F76,2)</f>
        <v>36.68</v>
      </c>
    </row>
    <row r="77" spans="1:7" ht="31" customHeight="1">
      <c r="A77" s="431"/>
      <c r="B77" s="430" t="s">
        <v>241</v>
      </c>
      <c r="C77" s="414">
        <f>'Áreas a serem limpas'!B30</f>
        <v>0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8031.45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340</v>
      </c>
      <c r="D80" s="441"/>
      <c r="E80" s="442"/>
      <c r="F80" s="443">
        <f>F61+F76+F78</f>
        <v>1.0055765606004841</v>
      </c>
      <c r="G80" s="444">
        <f>G61+G76+G78</f>
        <v>4471.4800000000005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4471.4800000000005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427.06041666666664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133.4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5031.9404166666664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120766.56999999999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4B615-5D60-42B6-8DEC-5D2F9B191E5E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0.05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CCD51C4C-4C3D-41AF-87C7-012231EAF6E2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D2EB818A-3CB7-4A1E-921C-AD482BFF8C5F}"/>
</file>

<file path=customXml/itemProps2.xml><?xml version="1.0" encoding="utf-8"?>
<ds:datastoreItem xmlns:ds="http://schemas.openxmlformats.org/officeDocument/2006/customXml" ds:itemID="{1D9AF593-643C-4C02-A70E-047279E9C77B}"/>
</file>

<file path=customXml/itemProps3.xml><?xml version="1.0" encoding="utf-8"?>
<ds:datastoreItem xmlns:ds="http://schemas.openxmlformats.org/officeDocument/2006/customXml" ds:itemID="{1376AAA8-E1F5-4844-A974-09070817CA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2025-07-02T13:20:12Z</dcterms:created>
  <dcterms:modified xsi:type="dcterms:W3CDTF">2025-07-02T13:20:13Z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